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3" activeTab="0"/>
  </bookViews>
  <sheets>
    <sheet name="11_09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<sst xmlns="http://schemas.openxmlformats.org/spreadsheetml/2006/main" count="49" uniqueCount="37">
  <si>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Michaljanik.cz struktura tržeb a nákladů, září 2011</t>
  </si>
  <si>
    <t>Autor: Michal Janík, 14. října 2011, www.michaljanik.cz</t>
  </si>
  <si>
    <t>Výsledky</t>
  </si>
  <si>
    <t>Zdroj</t>
  </si>
  <si>
    <t>Marže</t>
  </si>
  <si>
    <t>Náklady na marketing</t>
  </si>
  <si>
    <t>Zisk</t>
  </si>
  <si>
    <t>Marže/transakce</t>
  </si>
  <si>
    <t>Marže/návštěva</t>
  </si>
  <si>
    <t>Náklady celkem</t>
  </si>
  <si>
    <t>Náklady/transakce</t>
  </si>
  <si>
    <t>Náklady/návštěva</t>
  </si>
  <si>
    <t>Zisk celkem</t>
  </si>
  <si>
    <t>Zisk/transakce</t>
  </si>
  <si>
    <t>Zisk/návštěva</t>
  </si>
  <si>
    <t>CELKEM</t>
  </si>
  <si>
    <t>Zboží</t>
  </si>
  <si>
    <t>Přímá návštěvnost</t>
  </si>
  <si>
    <t>SEO</t>
  </si>
  <si>
    <t>CPC</t>
  </si>
  <si>
    <t>Reklama</t>
  </si>
  <si>
    <t>Odkazující stránky</t>
  </si>
  <si>
    <t>E-mail</t>
  </si>
  <si>
    <t>Zadejte svá vlastní data</t>
  </si>
  <si>
    <t>Tržby dle účetnictví celkem</t>
  </si>
  <si>
    <t>Koeficient tržeb</t>
  </si>
  <si>
    <t>(nevyplňovat, vypačte se samo)</t>
  </si>
  <si>
    <t>Cena práce za 1 h</t>
  </si>
  <si>
    <t>Google Analytics</t>
  </si>
  <si>
    <t>Náklady</t>
  </si>
  <si>
    <t>Tržby</t>
  </si>
  <si>
    <t>Transakce</t>
  </si>
  <si>
    <t>Návštěvy</t>
  </si>
  <si>
    <t>Přímé náklady</t>
  </si>
  <si>
    <t>Hodin práce</t>
  </si>
  <si>
    <t>Cena práce</t>
  </si>
  <si>
    <t>Ostatní (nevyplňovat, vypačte se samo)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</si>
</sst>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\ [$Kč-405];[RED]\-#,##0\ [$Kč-405]"/>
    <numFmt numFmtId="166" formatCode="0"/>
    <numFmt numFmtId="167" formatCode="0%"/>
    <numFmt numFmtId="168" formatCode="#,##0\ [$Kč-405];\-#,##0\ [$Kč-405]"/>
    <numFmt numFmtId="169" formatCode="#,##0.00\ [$Kč-405];[RED]\-#,##0.00\ [$Kč-405]"/>
    <numFmt numFmtId="170" formatCode="0.00"/>
  </numFmts>
  <fonts count="9"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0"/>
      <color indexed="55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8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Border="1" applyAlignment="1">
      <alignment horizontal="center" vertical="center" textRotation="90"/>
    </xf>
    <xf numFmtId="164" fontId="4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/>
    </xf>
    <xf numFmtId="164" fontId="0" fillId="0" borderId="0" xfId="0" applyBorder="1" applyAlignment="1">
      <alignment/>
    </xf>
    <xf numFmtId="164" fontId="5" fillId="0" borderId="1" xfId="0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4" fontId="5" fillId="0" borderId="0" xfId="0" applyFont="1" applyFill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6" fillId="0" borderId="0" xfId="0" applyFont="1" applyAlignment="1">
      <alignment wrapText="1"/>
    </xf>
    <xf numFmtId="164" fontId="4" fillId="0" borderId="0" xfId="0" applyFont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64" fontId="5" fillId="0" borderId="0" xfId="0" applyFont="1" applyAlignment="1">
      <alignment/>
    </xf>
    <xf numFmtId="167" fontId="5" fillId="0" borderId="0" xfId="0" applyNumberFormat="1" applyFont="1" applyAlignment="1">
      <alignment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164" fontId="0" fillId="3" borderId="1" xfId="0" applyFont="1" applyFill="1" applyBorder="1" applyAlignment="1">
      <alignment/>
    </xf>
    <xf numFmtId="164" fontId="0" fillId="4" borderId="1" xfId="0" applyFont="1" applyFill="1" applyBorder="1" applyAlignment="1">
      <alignment/>
    </xf>
    <xf numFmtId="168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168" fontId="5" fillId="0" borderId="1" xfId="0" applyNumberFormat="1" applyFont="1" applyBorder="1" applyAlignment="1">
      <alignment/>
    </xf>
    <xf numFmtId="169" fontId="7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6" fontId="5" fillId="0" borderId="1" xfId="0" applyNumberFormat="1" applyFont="1" applyBorder="1" applyAlignment="1">
      <alignment/>
    </xf>
    <xf numFmtId="169" fontId="5" fillId="0" borderId="1" xfId="0" applyNumberFormat="1" applyFont="1" applyBorder="1" applyAlignment="1">
      <alignment/>
    </xf>
    <xf numFmtId="17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20E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4BD5E"/>
      <rgbColor rgb="00FFD320"/>
      <rgbColor rgb="00FFB515"/>
      <rgbColor rgb="00EB613D"/>
      <rgbColor rgb="00666699"/>
      <rgbColor rgb="00999999"/>
      <rgbColor rgb="00004586"/>
      <rgbColor rgb="00579D1C"/>
      <rgbColor rgb="00003300"/>
      <rgbColor rgb="00314004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'11_09'!$E$4:$E$4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strRef>
              <c:f>'11_09'!$B$6:$B$12</c:f>
              <c:strCache/>
            </c:strRef>
          </c:cat>
          <c:val>
            <c:numRef>
              <c:f>'11_09'!$E$6:$E$12</c:f>
              <c:numCache/>
            </c:numRef>
          </c:val>
        </c:ser>
        <c:gapWidth val="100"/>
        <c:axId val="52475528"/>
        <c:axId val="2517705"/>
      </c:barChart>
      <c:catAx>
        <c:axId val="52475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7705"/>
        <c:crossesAt val="0"/>
        <c:auto val="1"/>
        <c:lblOffset val="100"/>
        <c:noMultiLvlLbl val="0"/>
      </c:catAx>
      <c:valAx>
        <c:axId val="251770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7552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'11_09'!$M$4:$M$4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strRef>
              <c:f>'11_09'!$B$6:$B$12</c:f>
              <c:strCache/>
            </c:strRef>
          </c:cat>
          <c:val>
            <c:numRef>
              <c:f>'11_09'!$M$6:$M$12</c:f>
              <c:numCache/>
            </c:numRef>
          </c:val>
        </c:ser>
        <c:gapWidth val="100"/>
        <c:axId val="22659346"/>
        <c:axId val="2607523"/>
      </c:barChart>
      <c:catAx>
        <c:axId val="2265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7523"/>
        <c:crossesAt val="0"/>
        <c:auto val="1"/>
        <c:lblOffset val="100"/>
        <c:noMultiLvlLbl val="0"/>
      </c:catAx>
      <c:valAx>
        <c:axId val="260752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5934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'11_09'!$C$4:$C$4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strRef>
              <c:f>'11_09'!$B$6:$B$12</c:f>
              <c:strCache/>
            </c:strRef>
          </c:cat>
          <c:val>
            <c:numRef>
              <c:f>'11_09'!$C$6:$C$12</c:f>
              <c:numCache/>
            </c:numRef>
          </c:val>
        </c:ser>
        <c:gapWidth val="100"/>
        <c:axId val="23467708"/>
        <c:axId val="9882781"/>
      </c:barChart>
      <c:catAx>
        <c:axId val="23467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82781"/>
        <c:crossesAt val="0"/>
        <c:auto val="1"/>
        <c:lblOffset val="100"/>
        <c:noMultiLvlLbl val="0"/>
      </c:catAx>
      <c:valAx>
        <c:axId val="988278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6770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'11_09'!$C$4:$C$4</c:f>
            </c:strRef>
          </c:tx>
          <c:spPr>
            <a:solidFill>
              <a:srgbClr val="00458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solidFill/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solid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elete val="1"/>
          </c:dLbls>
          <c:cat>
            <c:strRef>
              <c:f>'11_09'!$B$6:$B$12</c:f>
              <c:strCache/>
            </c:strRef>
          </c:cat>
          <c:val>
            <c:numRef>
              <c:f>'11_09'!$C$6:$C$12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95250</xdr:rowOff>
    </xdr:from>
    <xdr:to>
      <xdr:col>6</xdr:col>
      <xdr:colOff>304800</xdr:colOff>
      <xdr:row>65</xdr:row>
      <xdr:rowOff>114300</xdr:rowOff>
    </xdr:to>
    <xdr:graphicFrame>
      <xdr:nvGraphicFramePr>
        <xdr:cNvPr id="1" name="Chart 1"/>
        <xdr:cNvGraphicFramePr/>
      </xdr:nvGraphicFramePr>
      <xdr:xfrm>
        <a:off x="0" y="7705725"/>
        <a:ext cx="51244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47</xdr:row>
      <xdr:rowOff>142875</xdr:rowOff>
    </xdr:from>
    <xdr:to>
      <xdr:col>12</xdr:col>
      <xdr:colOff>685800</xdr:colOff>
      <xdr:row>62</xdr:row>
      <xdr:rowOff>133350</xdr:rowOff>
    </xdr:to>
    <xdr:graphicFrame>
      <xdr:nvGraphicFramePr>
        <xdr:cNvPr id="2" name="Chart 2"/>
        <xdr:cNvGraphicFramePr/>
      </xdr:nvGraphicFramePr>
      <xdr:xfrm>
        <a:off x="5029200" y="7753350"/>
        <a:ext cx="54387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57150</xdr:rowOff>
    </xdr:from>
    <xdr:to>
      <xdr:col>6</xdr:col>
      <xdr:colOff>695325</xdr:colOff>
      <xdr:row>45</xdr:row>
      <xdr:rowOff>114300</xdr:rowOff>
    </xdr:to>
    <xdr:graphicFrame>
      <xdr:nvGraphicFramePr>
        <xdr:cNvPr id="3" name="Chart 3"/>
        <xdr:cNvGraphicFramePr/>
      </xdr:nvGraphicFramePr>
      <xdr:xfrm>
        <a:off x="0" y="4752975"/>
        <a:ext cx="551497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571500</xdr:colOff>
      <xdr:row>29</xdr:row>
      <xdr:rowOff>66675</xdr:rowOff>
    </xdr:from>
    <xdr:to>
      <xdr:col>12</xdr:col>
      <xdr:colOff>161925</xdr:colOff>
      <xdr:row>42</xdr:row>
      <xdr:rowOff>85725</xdr:rowOff>
    </xdr:to>
    <xdr:graphicFrame>
      <xdr:nvGraphicFramePr>
        <xdr:cNvPr id="4" name="Chart 4"/>
        <xdr:cNvGraphicFramePr/>
      </xdr:nvGraphicFramePr>
      <xdr:xfrm>
        <a:off x="5391150" y="4762500"/>
        <a:ext cx="455295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="70" zoomScaleNormal="90" zoomScaleSheetLayoutView="70" workbookViewId="0" topLeftCell="A1">
      <pane ySplit="12" topLeftCell="A13" activePane="bottomLeft" state="frozen"/>
      <selection pane="topLeft" activeCell="A1" sqref="A1"/>
      <selection pane="bottomLeft" activeCell="B13" sqref="B13"/>
    </sheetView>
  </sheetViews>
  <sheetFormatPr defaultColWidth="12.57421875" defaultRowHeight="12.75"/>
  <cols>
    <col min="1" max="1" width="3.7109375" style="0" customWidth="1"/>
    <col min="2" max="2" width="24.00390625" style="0" customWidth="1"/>
    <col min="3" max="3" width="11.7109375" style="0" customWidth="1"/>
    <col min="4" max="4" width="14.140625" style="0" customWidth="1"/>
    <col min="5" max="5" width="14.00390625" style="0" customWidth="1"/>
    <col min="6" max="6" width="4.7109375" style="0" customWidth="1"/>
    <col min="7" max="7" width="14.57421875" style="0" customWidth="1"/>
    <col min="8" max="8" width="16.7109375" style="0" customWidth="1"/>
    <col min="9" max="9" width="16.140625" style="0" customWidth="1"/>
    <col min="10" max="10" width="3.8515625" style="0" customWidth="1"/>
    <col min="11" max="16384" width="11.57421875" style="0" customWidth="1"/>
  </cols>
  <sheetData>
    <row r="1" s="1" customFormat="1" ht="12.75">
      <c r="B1" s="2" t="s">
        <v>0</v>
      </c>
    </row>
    <row r="2" ht="12.75">
      <c r="B2" s="3" t="s">
        <v>1</v>
      </c>
    </row>
    <row r="3" spans="1:13" ht="12.75">
      <c r="A3" s="4" t="s">
        <v>2</v>
      </c>
      <c r="B3" s="5" t="s">
        <v>3</v>
      </c>
      <c r="C3" s="6" t="s">
        <v>4</v>
      </c>
      <c r="D3" s="6"/>
      <c r="E3" s="6"/>
      <c r="G3" s="6" t="s">
        <v>5</v>
      </c>
      <c r="H3" s="6"/>
      <c r="I3" s="6"/>
      <c r="K3" s="6" t="s">
        <v>6</v>
      </c>
      <c r="L3" s="6"/>
      <c r="M3" s="6"/>
    </row>
    <row r="4" spans="1:13" ht="12.75">
      <c r="A4" s="4"/>
      <c r="B4" s="5"/>
      <c r="C4" s="7" t="s">
        <v>4</v>
      </c>
      <c r="D4" s="7" t="s">
        <v>7</v>
      </c>
      <c r="E4" s="7" t="s">
        <v>8</v>
      </c>
      <c r="F4" s="8"/>
      <c r="G4" s="7" t="s">
        <v>9</v>
      </c>
      <c r="H4" s="7" t="s">
        <v>10</v>
      </c>
      <c r="I4" s="7" t="s">
        <v>11</v>
      </c>
      <c r="J4" s="8"/>
      <c r="K4" s="7" t="s">
        <v>12</v>
      </c>
      <c r="L4" s="7" t="s">
        <v>13</v>
      </c>
      <c r="M4" s="7" t="s">
        <v>14</v>
      </c>
    </row>
    <row r="5" spans="1:13" s="12" customFormat="1" ht="12.75">
      <c r="A5" s="4"/>
      <c r="B5" s="9" t="s">
        <v>15</v>
      </c>
      <c r="C5" s="10">
        <f>SUM(C6:C12)</f>
        <v>95072.93790802572</v>
      </c>
      <c r="D5" s="10">
        <f>AVERAGE(D6:D12)</f>
        <v>264.9297648703731</v>
      </c>
      <c r="E5" s="10">
        <f>AVERAGE(E6:E12)</f>
        <v>8.996124369250943</v>
      </c>
      <c r="F5" s="11"/>
      <c r="G5" s="10">
        <f>SUM(G6:G12)</f>
        <v>20165.5</v>
      </c>
      <c r="H5" s="10">
        <f>AVERAGE(H6:H12)</f>
        <v>183.9773340370631</v>
      </c>
      <c r="I5" s="10">
        <f>AVERAGE(I6:I12)</f>
        <v>10.923546198704988</v>
      </c>
      <c r="J5" s="11"/>
      <c r="K5" s="10">
        <f>C5-G5</f>
        <v>74907.43790802572</v>
      </c>
      <c r="L5" s="10">
        <f>K5/D29</f>
        <v>282.6695770114178</v>
      </c>
      <c r="M5" s="10">
        <f>K5/E29</f>
        <v>5.655525700870194</v>
      </c>
    </row>
    <row r="6" spans="1:13" ht="12.75">
      <c r="A6" s="4"/>
      <c r="B6" s="13" t="s">
        <v>16</v>
      </c>
      <c r="C6" s="14">
        <f>C21*$C$16*C15</f>
        <v>56293.29544932874</v>
      </c>
      <c r="D6" s="14">
        <f>C6/D21</f>
        <v>485.28702973559257</v>
      </c>
      <c r="E6" s="14">
        <f>C6/E21</f>
        <v>17.882241248198458</v>
      </c>
      <c r="F6" s="15"/>
      <c r="G6" s="14">
        <f>G21+I21</f>
        <v>4483.5</v>
      </c>
      <c r="H6" s="14">
        <f>G6/D21</f>
        <v>38.650862068965516</v>
      </c>
      <c r="I6" s="14">
        <f>G6/E21</f>
        <v>1.4242376111817028</v>
      </c>
      <c r="J6" s="15"/>
      <c r="K6" s="14">
        <f>C6-G6</f>
        <v>51809.79544932874</v>
      </c>
      <c r="L6" s="14">
        <f>K6/D21</f>
        <v>446.63616766662705</v>
      </c>
      <c r="M6" s="14">
        <f>K6/E21</f>
        <v>16.458003637016752</v>
      </c>
    </row>
    <row r="7" spans="1:13" ht="12.75">
      <c r="A7" s="4"/>
      <c r="B7" s="13" t="s">
        <v>17</v>
      </c>
      <c r="C7" s="14">
        <f>C22*$C$16*C15</f>
        <v>14127.096354124964</v>
      </c>
      <c r="D7" s="14">
        <f>C7/D22</f>
        <v>288.30808885969316</v>
      </c>
      <c r="E7" s="14">
        <f>C7/E22</f>
        <v>7.124103053013093</v>
      </c>
      <c r="F7" s="15"/>
      <c r="G7" s="14">
        <f>G22+I22</f>
        <v>0</v>
      </c>
      <c r="H7" s="14">
        <f>G7/D22</f>
        <v>0</v>
      </c>
      <c r="I7" s="14">
        <f>G7/E22</f>
        <v>0</v>
      </c>
      <c r="J7" s="15"/>
      <c r="K7" s="14">
        <f>C7-G7</f>
        <v>14127.096354124964</v>
      </c>
      <c r="L7" s="14">
        <f>K7/D22</f>
        <v>288.30808885969316</v>
      </c>
      <c r="M7" s="14">
        <f>K7/E22</f>
        <v>7.124103053013093</v>
      </c>
    </row>
    <row r="8" spans="1:13" ht="12.75">
      <c r="A8" s="4"/>
      <c r="B8" s="13" t="s">
        <v>18</v>
      </c>
      <c r="C8" s="14">
        <f>C23*$C$16*C15</f>
        <v>20118.208492807003</v>
      </c>
      <c r="D8" s="14">
        <f>C8/D23</f>
        <v>372.55941653346304</v>
      </c>
      <c r="E8" s="14">
        <f>C8/E23</f>
        <v>3.679935703824219</v>
      </c>
      <c r="F8" s="15"/>
      <c r="G8" s="14">
        <f>G23+I23</f>
        <v>4500</v>
      </c>
      <c r="H8" s="14">
        <f>G8/D23</f>
        <v>83.33333333333333</v>
      </c>
      <c r="I8" s="14">
        <f>G8/E23</f>
        <v>0.8231205414304006</v>
      </c>
      <c r="J8" s="15"/>
      <c r="K8" s="14">
        <f>C8-G8</f>
        <v>15618.208492807003</v>
      </c>
      <c r="L8" s="14">
        <f>K8/D23</f>
        <v>289.2260832001297</v>
      </c>
      <c r="M8" s="14">
        <f>K8/E23</f>
        <v>2.856815162393818</v>
      </c>
    </row>
    <row r="9" spans="1:13" ht="12.75">
      <c r="A9" s="4"/>
      <c r="B9" s="13" t="s">
        <v>19</v>
      </c>
      <c r="C9" s="14">
        <f>C24*$C$16*C15</f>
        <v>1101.1464248538714</v>
      </c>
      <c r="D9" s="14">
        <f>C9/D24</f>
        <v>39.32665803049541</v>
      </c>
      <c r="E9" s="14">
        <f>C9/E24</f>
        <v>0.8767089369855664</v>
      </c>
      <c r="F9" s="15"/>
      <c r="G9" s="14">
        <f>G24+I24</f>
        <v>6856</v>
      </c>
      <c r="H9" s="14">
        <f>G9/D24</f>
        <v>244.85714285714286</v>
      </c>
      <c r="I9" s="14">
        <f>G9/E24</f>
        <v>5.45859872611465</v>
      </c>
      <c r="J9" s="15"/>
      <c r="K9" s="14">
        <f>C9-G9</f>
        <v>-5754.853575146129</v>
      </c>
      <c r="L9" s="14">
        <f>K9/D24</f>
        <v>-205.53048482664744</v>
      </c>
      <c r="M9" s="14">
        <f>K9/E24</f>
        <v>-4.581889789129083</v>
      </c>
    </row>
    <row r="10" spans="1:13" ht="12.75">
      <c r="A10" s="4"/>
      <c r="B10" s="13" t="s">
        <v>20</v>
      </c>
      <c r="C10" s="14">
        <f>C25*$C$16*C15</f>
        <v>1472.4779979715483</v>
      </c>
      <c r="D10" s="14">
        <f>C10/D25</f>
        <v>368.1194994928871</v>
      </c>
      <c r="E10" s="14">
        <f>C10/E25</f>
        <v>4.06761877892693</v>
      </c>
      <c r="F10" s="15"/>
      <c r="G10" s="14">
        <f>G25+I25</f>
        <v>2400</v>
      </c>
      <c r="H10" s="14">
        <f>G10/D25</f>
        <v>600</v>
      </c>
      <c r="I10" s="14">
        <f>G10/E25</f>
        <v>6.629834254143646</v>
      </c>
      <c r="J10" s="15"/>
      <c r="K10" s="14">
        <f>C10-G10</f>
        <v>-927.5220020284517</v>
      </c>
      <c r="L10" s="14">
        <f>K10/D25</f>
        <v>-231.8805005071129</v>
      </c>
      <c r="M10" s="14">
        <f>K10/E25</f>
        <v>-2.562215475216717</v>
      </c>
    </row>
    <row r="11" spans="1:13" ht="12.75">
      <c r="A11" s="4"/>
      <c r="B11" s="13" t="s">
        <v>21</v>
      </c>
      <c r="C11" s="14">
        <f>C26*$C$16*C15</f>
        <v>1086.8705420770277</v>
      </c>
      <c r="D11" s="14">
        <f>C11/D26</f>
        <v>155.26722029671825</v>
      </c>
      <c r="E11" s="14">
        <f>C11/E26</f>
        <v>1.1537903843705177</v>
      </c>
      <c r="F11" s="15"/>
      <c r="G11" s="14">
        <f>G26+I26</f>
        <v>0</v>
      </c>
      <c r="H11" s="14">
        <f>G11/D26</f>
        <v>0</v>
      </c>
      <c r="I11" s="14">
        <f>G11/E26</f>
        <v>0</v>
      </c>
      <c r="J11" s="15"/>
      <c r="K11" s="14">
        <f>C11-G11</f>
        <v>1086.8705420770277</v>
      </c>
      <c r="L11" s="14">
        <f>K11/D26</f>
        <v>155.26722029671825</v>
      </c>
      <c r="M11" s="14">
        <f>K11/E26</f>
        <v>1.1537903843705177</v>
      </c>
    </row>
    <row r="12" spans="1:15" ht="12.75">
      <c r="A12" s="4"/>
      <c r="B12" s="13" t="s">
        <v>22</v>
      </c>
      <c r="C12" s="14">
        <f>C27*$C$16*C15</f>
        <v>873.8426468625723</v>
      </c>
      <c r="D12" s="14">
        <f>C12/D27</f>
        <v>145.64044114376205</v>
      </c>
      <c r="E12" s="14">
        <f>C12/E27</f>
        <v>28.188472479437817</v>
      </c>
      <c r="F12" s="15"/>
      <c r="G12" s="14">
        <f>G27+I27</f>
        <v>1926</v>
      </c>
      <c r="H12" s="14">
        <f>G12/D27</f>
        <v>321</v>
      </c>
      <c r="I12" s="14">
        <f>G12/E27</f>
        <v>62.12903225806452</v>
      </c>
      <c r="J12" s="15"/>
      <c r="K12" s="14">
        <f>C12-G12</f>
        <v>-1052.1573531374277</v>
      </c>
      <c r="L12" s="14">
        <f>K12/D27</f>
        <v>-175.35955885623795</v>
      </c>
      <c r="M12" s="14">
        <f>K12/E27</f>
        <v>-33.9405597786267</v>
      </c>
      <c r="N12" s="16"/>
      <c r="O12" s="16"/>
    </row>
    <row r="13" spans="1:9" ht="12.75">
      <c r="A13" s="4" t="s">
        <v>23</v>
      </c>
      <c r="B13" s="17"/>
      <c r="I13" s="18"/>
    </row>
    <row r="14" spans="1:9" s="19" customFormat="1" ht="12.75">
      <c r="A14" s="4"/>
      <c r="B14" s="19" t="s">
        <v>24</v>
      </c>
      <c r="C14" s="19">
        <f>475444</f>
        <v>475444</v>
      </c>
      <c r="I14" s="18"/>
    </row>
    <row r="15" spans="1:9" s="19" customFormat="1" ht="12.75">
      <c r="A15" s="4"/>
      <c r="B15" s="19" t="s">
        <v>4</v>
      </c>
      <c r="C15" s="20">
        <v>0.2</v>
      </c>
      <c r="I15" s="18"/>
    </row>
    <row r="16" spans="1:9" s="21" customFormat="1" ht="12.75">
      <c r="A16" s="4"/>
      <c r="B16" s="21" t="s">
        <v>25</v>
      </c>
      <c r="C16" s="22">
        <f>C14/C29</f>
        <v>0.7931045987135346</v>
      </c>
      <c r="D16" s="3" t="s">
        <v>26</v>
      </c>
      <c r="I16" s="23"/>
    </row>
    <row r="17" spans="1:9" s="21" customFormat="1" ht="12.75">
      <c r="A17" s="4"/>
      <c r="B17" s="21" t="s">
        <v>27</v>
      </c>
      <c r="C17" s="24">
        <v>300</v>
      </c>
      <c r="D17" s="3" t="s">
        <v>26</v>
      </c>
      <c r="I17" s="23"/>
    </row>
    <row r="18" spans="1:9" ht="12.75">
      <c r="A18" s="4"/>
      <c r="I18" s="18"/>
    </row>
    <row r="19" spans="1:7" ht="12.75">
      <c r="A19" s="4"/>
      <c r="B19" s="17" t="s">
        <v>28</v>
      </c>
      <c r="G19" s="17" t="s">
        <v>29</v>
      </c>
    </row>
    <row r="20" spans="1:9" ht="12.75">
      <c r="A20" s="4"/>
      <c r="B20" s="25" t="s">
        <v>3</v>
      </c>
      <c r="C20" s="25" t="s">
        <v>30</v>
      </c>
      <c r="D20" s="25" t="s">
        <v>31</v>
      </c>
      <c r="E20" s="25" t="s">
        <v>32</v>
      </c>
      <c r="G20" s="26" t="s">
        <v>33</v>
      </c>
      <c r="H20" s="26" t="s">
        <v>34</v>
      </c>
      <c r="I20" s="26" t="s">
        <v>35</v>
      </c>
    </row>
    <row r="21" spans="1:9" ht="12.75">
      <c r="A21" s="4"/>
      <c r="B21" s="13" t="s">
        <v>16</v>
      </c>
      <c r="C21" s="27">
        <v>354892</v>
      </c>
      <c r="D21" s="28">
        <v>116</v>
      </c>
      <c r="E21" s="28">
        <v>3148</v>
      </c>
      <c r="G21" s="29">
        <v>4183.5</v>
      </c>
      <c r="H21" s="13">
        <v>1</v>
      </c>
      <c r="I21" s="30">
        <f>H21*C$17</f>
        <v>300</v>
      </c>
    </row>
    <row r="22" spans="1:9" ht="12.75">
      <c r="A22" s="4"/>
      <c r="B22" s="13" t="s">
        <v>17</v>
      </c>
      <c r="C22" s="27">
        <v>89062</v>
      </c>
      <c r="D22" s="28">
        <v>49</v>
      </c>
      <c r="E22" s="28">
        <v>1983</v>
      </c>
      <c r="G22" s="31">
        <v>0</v>
      </c>
      <c r="H22" s="13"/>
      <c r="I22" s="30">
        <f>H22*C$17</f>
        <v>0</v>
      </c>
    </row>
    <row r="23" spans="1:9" ht="12.75">
      <c r="A23" s="4"/>
      <c r="B23" s="13" t="s">
        <v>18</v>
      </c>
      <c r="C23" s="27">
        <v>126832</v>
      </c>
      <c r="D23" s="28">
        <v>54</v>
      </c>
      <c r="E23" s="28">
        <v>5467</v>
      </c>
      <c r="G23" s="29"/>
      <c r="H23" s="13">
        <v>15</v>
      </c>
      <c r="I23" s="30">
        <f>H23*C$17</f>
        <v>4500</v>
      </c>
    </row>
    <row r="24" spans="1:9" ht="12.75">
      <c r="A24" s="4"/>
      <c r="B24" s="13" t="s">
        <v>19</v>
      </c>
      <c r="C24" s="27">
        <v>6942</v>
      </c>
      <c r="D24" s="28">
        <v>28</v>
      </c>
      <c r="E24" s="28">
        <v>1256</v>
      </c>
      <c r="G24" s="29">
        <v>3256</v>
      </c>
      <c r="H24" s="13">
        <v>12</v>
      </c>
      <c r="I24" s="30">
        <f>H24*C$17</f>
        <v>3600</v>
      </c>
    </row>
    <row r="25" spans="1:9" ht="12.75">
      <c r="A25" s="4"/>
      <c r="B25" s="13" t="s">
        <v>20</v>
      </c>
      <c r="C25" s="27">
        <v>9283</v>
      </c>
      <c r="D25" s="28">
        <v>4</v>
      </c>
      <c r="E25" s="28">
        <v>362</v>
      </c>
      <c r="G25" s="29">
        <v>1800</v>
      </c>
      <c r="H25" s="13">
        <v>2</v>
      </c>
      <c r="I25" s="30">
        <f>H25*C$17</f>
        <v>600</v>
      </c>
    </row>
    <row r="26" spans="1:9" ht="12.75">
      <c r="A26" s="4"/>
      <c r="B26" s="13" t="s">
        <v>21</v>
      </c>
      <c r="C26" s="27">
        <v>6852</v>
      </c>
      <c r="D26" s="28">
        <v>7</v>
      </c>
      <c r="E26" s="28">
        <v>942</v>
      </c>
      <c r="G26" s="29"/>
      <c r="H26" s="13">
        <v>0</v>
      </c>
      <c r="I26" s="30">
        <f>H26*C$17</f>
        <v>0</v>
      </c>
    </row>
    <row r="27" spans="1:9" ht="12.75">
      <c r="A27" s="4"/>
      <c r="B27" s="13" t="s">
        <v>22</v>
      </c>
      <c r="C27" s="27">
        <v>5509</v>
      </c>
      <c r="D27" s="28">
        <v>6</v>
      </c>
      <c r="E27" s="28">
        <v>31</v>
      </c>
      <c r="G27" s="29">
        <v>126</v>
      </c>
      <c r="H27" s="13">
        <v>6</v>
      </c>
      <c r="I27" s="30">
        <f>H27*C$17</f>
        <v>1800</v>
      </c>
    </row>
    <row r="28" spans="1:9" s="21" customFormat="1" ht="12.75">
      <c r="A28" s="4"/>
      <c r="B28" s="32" t="s">
        <v>36</v>
      </c>
      <c r="C28" s="30">
        <f>C29-SUM(C21:C27)</f>
        <v>100</v>
      </c>
      <c r="D28" s="33">
        <f>D29-SUM(D21:D27)</f>
        <v>1</v>
      </c>
      <c r="E28" s="33">
        <f>E29-SUM(E21:E27)</f>
        <v>56</v>
      </c>
      <c r="G28" s="34"/>
      <c r="H28" s="32"/>
      <c r="I28" s="30"/>
    </row>
    <row r="29" spans="1:9" ht="12.75">
      <c r="A29" s="4"/>
      <c r="B29" s="13" t="s">
        <v>15</v>
      </c>
      <c r="C29" s="27">
        <f>612345-12873</f>
        <v>599472</v>
      </c>
      <c r="D29" s="28">
        <f>279-14</f>
        <v>265</v>
      </c>
      <c r="E29" s="28">
        <f>12945+300</f>
        <v>13245</v>
      </c>
      <c r="G29" s="29">
        <f>SUM(G21:G28)</f>
        <v>9365.5</v>
      </c>
      <c r="H29" s="35">
        <f>SUM(H21:H28)</f>
        <v>36</v>
      </c>
      <c r="I29" s="27">
        <f>SUM(I21:I28)</f>
        <v>10800</v>
      </c>
    </row>
    <row r="36" ht="12.75">
      <c r="B36" s="17"/>
    </row>
  </sheetData>
  <sheetProtection selectLockedCells="1" selectUnlockedCells="1"/>
  <mergeCells count="6">
    <mergeCell ref="A3:A12"/>
    <mergeCell ref="B3:B4"/>
    <mergeCell ref="C3:E3"/>
    <mergeCell ref="G3:I3"/>
    <mergeCell ref="K3:M3"/>
    <mergeCell ref="A13:A29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landscape" paperSize="9" scale="89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2011-09-08T08:30:56Z</dcterms:created>
  <dcterms:modified xsi:type="dcterms:W3CDTF">2011-10-16T05:48:45Z</dcterms:modified>
  <cp:category/>
  <cp:version/>
  <cp:contentType/>
  <cp:contentStatus/>
  <cp:revision>17</cp:revision>
</cp:coreProperties>
</file>